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Actividad_9 Asientos de ajustes\5_PlanComun_M1_A9_ActividadPractica\"/>
    </mc:Choice>
  </mc:AlternateContent>
  <bookViews>
    <workbookView xWindow="0" yWindow="0" windowWidth="20490" windowHeight="8040" activeTab="3"/>
  </bookViews>
  <sheets>
    <sheet name="E. SITUACIÓN INICIAL " sheetId="1" r:id="rId1"/>
    <sheet name="AJUSTES " sheetId="3" r:id="rId2"/>
    <sheet name="Libro Diario" sheetId="5" r:id="rId3"/>
    <sheet name="E. SITUACIÓN FINAL CON AJUSTE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5" l="1"/>
  <c r="E27" i="5"/>
  <c r="F25" i="5"/>
  <c r="E23" i="5"/>
  <c r="E24" i="5" l="1"/>
  <c r="G21" i="4"/>
  <c r="C7" i="4"/>
  <c r="E6" i="4"/>
  <c r="E5" i="4" s="1"/>
  <c r="C16" i="4"/>
  <c r="F19" i="4"/>
  <c r="C10" i="4"/>
  <c r="C8" i="4"/>
  <c r="C9" i="4"/>
  <c r="C6" i="4"/>
  <c r="F16" i="4"/>
  <c r="E12" i="4"/>
  <c r="C12" i="4"/>
  <c r="B41" i="3"/>
  <c r="B35" i="3"/>
  <c r="C27" i="3"/>
  <c r="B28" i="3"/>
  <c r="D22" i="3"/>
  <c r="D20" i="3"/>
  <c r="D11" i="3"/>
  <c r="D10" i="3"/>
  <c r="D9" i="3"/>
  <c r="F21" i="5" l="1"/>
  <c r="E20" i="5"/>
  <c r="F20" i="4" s="1"/>
  <c r="C5" i="4"/>
  <c r="C21" i="4" s="1"/>
  <c r="D12" i="3"/>
  <c r="E22" i="3"/>
  <c r="E11" i="5" l="1"/>
  <c r="F12" i="5"/>
  <c r="F17" i="4" l="1"/>
  <c r="E19" i="4" s="1"/>
  <c r="E20" i="4" s="1"/>
  <c r="E21" i="4" s="1"/>
  <c r="E20" i="1"/>
  <c r="E12" i="1"/>
  <c r="C12" i="1"/>
  <c r="E5" i="1"/>
  <c r="C5" i="1"/>
  <c r="C21" i="1" s="1"/>
  <c r="F21" i="4" l="1"/>
  <c r="G22" i="4" s="1"/>
  <c r="E21" i="1"/>
</calcChain>
</file>

<file path=xl/sharedStrings.xml><?xml version="1.0" encoding="utf-8"?>
<sst xmlns="http://schemas.openxmlformats.org/spreadsheetml/2006/main" count="133" uniqueCount="94">
  <si>
    <t>Estado de situación financiera-inicial</t>
  </si>
  <si>
    <t>Activos corrientes</t>
  </si>
  <si>
    <t>Pasivos corrientes</t>
  </si>
  <si>
    <t>Efectivo y equivalentes al efectivo</t>
  </si>
  <si>
    <t>Pasivos por impuestos corrientes</t>
  </si>
  <si>
    <t>Activos por impuestos corrientes</t>
  </si>
  <si>
    <t xml:space="preserve">Acreedores comerciales y otras cuentas por pagar </t>
  </si>
  <si>
    <t>Inventarios</t>
  </si>
  <si>
    <t>Otros pasivos financieros</t>
  </si>
  <si>
    <t>Deudores comerciales y otras cuentas por cobrar</t>
  </si>
  <si>
    <t>Provisiones por beneficios a los empleados</t>
  </si>
  <si>
    <t>Otros activos no financieros corrientes</t>
  </si>
  <si>
    <t>Otras provisiones,corrientes</t>
  </si>
  <si>
    <t>Otros activos  financieros corrientes</t>
  </si>
  <si>
    <t>Activos no corrientes</t>
  </si>
  <si>
    <t>Pasivos no corrientes</t>
  </si>
  <si>
    <t>Activos biológicos</t>
  </si>
  <si>
    <t>Actividades intangibles</t>
  </si>
  <si>
    <t>Propiedades de inversión</t>
  </si>
  <si>
    <t>Propiedades,planta y equipo</t>
  </si>
  <si>
    <t>Pasivos por impuesto no corrientes</t>
  </si>
  <si>
    <t>Inversiones en asociados</t>
  </si>
  <si>
    <t>Patrimonio</t>
  </si>
  <si>
    <t>Capital emitido</t>
  </si>
  <si>
    <t>Otros activos no financieros no corrientes</t>
  </si>
  <si>
    <t xml:space="preserve">Resultados a cumulados </t>
  </si>
  <si>
    <t>Total patrimonio</t>
  </si>
  <si>
    <t>Total activos</t>
  </si>
  <si>
    <t>Total pasivos y patrimonio</t>
  </si>
  <si>
    <t>Vencimiento</t>
  </si>
  <si>
    <t>Monto</t>
  </si>
  <si>
    <t>&lt;=90 DÍAS</t>
  </si>
  <si>
    <t>180&lt;=DÍAS&gt;91</t>
  </si>
  <si>
    <t>&gt;A180 DÍAS</t>
  </si>
  <si>
    <t>ACTIVO POR IMPUESTO CORRIENTE</t>
  </si>
  <si>
    <t>IVA CF</t>
  </si>
  <si>
    <t>PPM PRIMERA CATEGORIA</t>
  </si>
  <si>
    <t>TOTAL</t>
  </si>
  <si>
    <t>PASIVO POR IMPUESTO CORRIENTE</t>
  </si>
  <si>
    <t>IVA D.F</t>
  </si>
  <si>
    <t>Retención 2 categoría</t>
  </si>
  <si>
    <t xml:space="preserve">Precio estimado de Ventas $300.000;  Costos estimados para venta = $290.000 </t>
  </si>
  <si>
    <t>%Pérdida histórica</t>
  </si>
  <si>
    <t xml:space="preserve">LIBRO DIARIO </t>
  </si>
  <si>
    <t xml:space="preserve">FECHA </t>
  </si>
  <si>
    <t xml:space="preserve">CUENTAS </t>
  </si>
  <si>
    <t>DEBE</t>
  </si>
  <si>
    <t xml:space="preserve">HABER </t>
  </si>
  <si>
    <t>no contabilizado por $1.000.000  y un descuento por un gasto bancario de $200.000</t>
  </si>
  <si>
    <t xml:space="preserve">TOTAL </t>
  </si>
  <si>
    <t xml:space="preserve">Gastos por Deterioro </t>
  </si>
  <si>
    <t xml:space="preserve">Banco </t>
  </si>
  <si>
    <t xml:space="preserve">Clientes </t>
  </si>
  <si>
    <t>Gastos Bancarios</t>
  </si>
  <si>
    <t>c)</t>
  </si>
  <si>
    <t>b)</t>
  </si>
  <si>
    <t>a)</t>
  </si>
  <si>
    <t>Pérdida en Valorización Mercaderías</t>
  </si>
  <si>
    <t xml:space="preserve">Mercaderías </t>
  </si>
  <si>
    <t>d)</t>
  </si>
  <si>
    <t xml:space="preserve">d)  Con fecha 1 de agosto 2018 se firmó contrato de arriendo por local comercial . </t>
  </si>
  <si>
    <t>por un valor de $4.500.000,  calcular y contabilizar reconociendo el gasto del año</t>
  </si>
  <si>
    <t>ARRIENDO</t>
  </si>
  <si>
    <t>FIRMADO</t>
  </si>
  <si>
    <t>AGOSTO</t>
  </si>
  <si>
    <t>HOY</t>
  </si>
  <si>
    <t>DICIEMBRE</t>
  </si>
  <si>
    <t>e)</t>
  </si>
  <si>
    <t xml:space="preserve">Arriendos </t>
  </si>
  <si>
    <t xml:space="preserve">Arriendos adelantados </t>
  </si>
  <si>
    <t>f)</t>
  </si>
  <si>
    <t>con una vida útil de 8 años.</t>
  </si>
  <si>
    <r>
      <t>a)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Realice el ajuste a la cuenta de banco,  por un depósito por pago de cliente </t>
    </r>
  </si>
  <si>
    <r>
      <t>c)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Realice el cálculo del VNR , según los siguientes valores :</t>
    </r>
  </si>
  <si>
    <t>Depreciaciòn</t>
  </si>
  <si>
    <t>Depreciación acumulada</t>
  </si>
  <si>
    <t>Impuesto único 2 categoría</t>
  </si>
  <si>
    <t>Total</t>
  </si>
  <si>
    <r>
      <t>e)</t>
    </r>
    <r>
      <rPr>
        <sz val="11"/>
        <color theme="1"/>
        <rFont val="Calibri"/>
        <family val="2"/>
        <scheme val="minor"/>
      </rPr>
      <t xml:space="preserve">Calcular la depreciación anual  de un bien, cuyo valor es de $17.000.000 </t>
    </r>
  </si>
  <si>
    <t xml:space="preserve">f) Calcular ajuste a los impuestos corrientes </t>
  </si>
  <si>
    <t>IVA DF</t>
  </si>
  <si>
    <t xml:space="preserve">IVA C.F. </t>
  </si>
  <si>
    <t xml:space="preserve">Impuestos por recuperar </t>
  </si>
  <si>
    <t xml:space="preserve">EJERCICIO AJUSTES CONTABLES </t>
  </si>
  <si>
    <t xml:space="preserve">   Resultados Acumulados</t>
  </si>
  <si>
    <t>Saldo Deudor</t>
  </si>
  <si>
    <t xml:space="preserve">Estado de situación financiera-Final </t>
  </si>
  <si>
    <t xml:space="preserve">SUMAS IGUALES </t>
  </si>
  <si>
    <t xml:space="preserve">Glosa Ajuste Deudores Comerciales  </t>
  </si>
  <si>
    <t>Glosa Ajuste Efectivo y Equivalente al efectivo</t>
  </si>
  <si>
    <t xml:space="preserve">Glosa Ajuste a Inventarios </t>
  </si>
  <si>
    <t>Glosa Ajuste Otros activos NF</t>
  </si>
  <si>
    <t>Glosa: Ajustes a Propiedades, Plantas y Equipos</t>
  </si>
  <si>
    <t>Glosa Ajuste a los impuestos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</si>
</sst>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$&quot;* #,##0_ ;_ &quot;$&quot;* \-#,##0_ ;_ &quot;$&quot;* &quot;-&quot;_ ;_ @_ "/>
    <numFmt numFmtId="41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Times New Roman"/>
      <family val="1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4" xfId="0" applyFont="1" applyFill="1" applyBorder="1"/>
    <xf numFmtId="42" fontId="2" fillId="2" borderId="5" xfId="1" applyFont="1" applyFill="1" applyBorder="1"/>
    <xf numFmtId="0" fontId="2" fillId="2" borderId="5" xfId="0" applyFont="1" applyFill="1" applyBorder="1"/>
    <xf numFmtId="42" fontId="2" fillId="2" borderId="6" xfId="1" applyFont="1" applyFill="1" applyBorder="1"/>
    <xf numFmtId="42" fontId="2" fillId="3" borderId="5" xfId="1" applyFont="1" applyFill="1" applyBorder="1"/>
    <xf numFmtId="42" fontId="2" fillId="0" borderId="6" xfId="1" applyFont="1" applyBorder="1"/>
    <xf numFmtId="42" fontId="2" fillId="0" borderId="5" xfId="1" applyFont="1" applyBorder="1"/>
    <xf numFmtId="42" fontId="2" fillId="3" borderId="6" xfId="1" applyFont="1" applyFill="1" applyBorder="1"/>
    <xf numFmtId="0" fontId="3" fillId="0" borderId="4" xfId="0" applyFont="1" applyBorder="1"/>
    <xf numFmtId="42" fontId="2" fillId="4" borderId="5" xfId="1" applyFont="1" applyFill="1" applyBorder="1"/>
    <xf numFmtId="0" fontId="2" fillId="4" borderId="5" xfId="0" applyFont="1" applyFill="1" applyBorder="1"/>
    <xf numFmtId="42" fontId="2" fillId="4" borderId="6" xfId="1" applyFont="1" applyFill="1" applyBorder="1"/>
    <xf numFmtId="0" fontId="3" fillId="0" borderId="5" xfId="0" applyFont="1" applyBorder="1"/>
    <xf numFmtId="0" fontId="2" fillId="4" borderId="7" xfId="0" applyFont="1" applyFill="1" applyBorder="1"/>
    <xf numFmtId="42" fontId="2" fillId="4" borderId="8" xfId="1" applyFont="1" applyFill="1" applyBorder="1"/>
    <xf numFmtId="0" fontId="2" fillId="4" borderId="8" xfId="0" applyFont="1" applyFill="1" applyBorder="1"/>
    <xf numFmtId="42" fontId="2" fillId="4" borderId="9" xfId="1" applyFont="1" applyFill="1" applyBorder="1"/>
    <xf numFmtId="42" fontId="0" fillId="0" borderId="0" xfId="0" applyNumberForma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42" fontId="0" fillId="0" borderId="5" xfId="1" applyFont="1" applyBorder="1"/>
    <xf numFmtId="42" fontId="0" fillId="0" borderId="8" xfId="1" applyFont="1" applyBorder="1"/>
    <xf numFmtId="0" fontId="0" fillId="0" borderId="5" xfId="0" applyBorder="1"/>
    <xf numFmtId="0" fontId="0" fillId="0" borderId="0" xfId="0" applyAlignment="1">
      <alignment horizontal="right"/>
    </xf>
    <xf numFmtId="42" fontId="0" fillId="0" borderId="0" xfId="1" applyFont="1"/>
    <xf numFmtId="0" fontId="2" fillId="0" borderId="15" xfId="0" applyFont="1" applyBorder="1"/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14" xfId="0" applyFont="1" applyBorder="1"/>
    <xf numFmtId="0" fontId="0" fillId="0" borderId="4" xfId="0" applyFont="1" applyBorder="1"/>
    <xf numFmtId="9" fontId="0" fillId="0" borderId="6" xfId="0" applyNumberFormat="1" applyFont="1" applyBorder="1"/>
    <xf numFmtId="0" fontId="0" fillId="0" borderId="7" xfId="0" applyFont="1" applyBorder="1"/>
    <xf numFmtId="9" fontId="0" fillId="0" borderId="9" xfId="0" applyNumberFormat="1" applyFont="1" applyBorder="1"/>
    <xf numFmtId="0" fontId="0" fillId="0" borderId="13" xfId="0" applyFont="1" applyBorder="1"/>
    <xf numFmtId="0" fontId="0" fillId="0" borderId="0" xfId="0" applyFont="1" applyAlignment="1">
      <alignment horizontal="left"/>
    </xf>
    <xf numFmtId="0" fontId="0" fillId="5" borderId="0" xfId="0" applyFont="1" applyFill="1"/>
    <xf numFmtId="42" fontId="0" fillId="5" borderId="0" xfId="0" applyNumberFormat="1" applyFont="1" applyFill="1"/>
    <xf numFmtId="41" fontId="0" fillId="0" borderId="0" xfId="2" applyFont="1"/>
    <xf numFmtId="0" fontId="0" fillId="0" borderId="0" xfId="0" applyFont="1" applyAlignment="1">
      <alignment horizontal="center"/>
    </xf>
    <xf numFmtId="41" fontId="5" fillId="0" borderId="0" xfId="2" applyFont="1"/>
    <xf numFmtId="0" fontId="2" fillId="0" borderId="13" xfId="0" applyFont="1" applyBorder="1"/>
    <xf numFmtId="0" fontId="2" fillId="0" borderId="0" xfId="0" applyFont="1"/>
    <xf numFmtId="0" fontId="2" fillId="0" borderId="17" xfId="0" applyFont="1" applyBorder="1"/>
    <xf numFmtId="42" fontId="2" fillId="7" borderId="6" xfId="1" applyFont="1" applyFill="1" applyBorder="1"/>
    <xf numFmtId="42" fontId="2" fillId="6" borderId="5" xfId="1" applyFont="1" applyFill="1" applyBorder="1"/>
    <xf numFmtId="0" fontId="2" fillId="6" borderId="5" xfId="0" applyFont="1" applyFill="1" applyBorder="1"/>
    <xf numFmtId="42" fontId="2" fillId="6" borderId="6" xfId="1" applyFont="1" applyFill="1" applyBorder="1"/>
    <xf numFmtId="41" fontId="2" fillId="0" borderId="16" xfId="0" applyNumberFormat="1" applyFont="1" applyBorder="1"/>
    <xf numFmtId="41" fontId="2" fillId="0" borderId="17" xfId="0" applyNumberFormat="1" applyFont="1" applyBorder="1"/>
    <xf numFmtId="41" fontId="2" fillId="0" borderId="17" xfId="2" applyFont="1" applyBorder="1"/>
    <xf numFmtId="42" fontId="2" fillId="4" borderId="18" xfId="1" applyFont="1" applyFill="1" applyBorder="1"/>
    <xf numFmtId="41" fontId="2" fillId="0" borderId="5" xfId="0" applyNumberFormat="1" applyFont="1" applyBorder="1"/>
    <xf numFmtId="41" fontId="2" fillId="8" borderId="0" xfId="0" applyNumberFormat="1" applyFont="1" applyFill="1"/>
    <xf numFmtId="41" fontId="2" fillId="6" borderId="0" xfId="2" applyFont="1" applyFill="1"/>
    <xf numFmtId="0" fontId="6" fillId="6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left"/>
    </xf>
    <xf numFmtId="0" fontId="6" fillId="6" borderId="25" xfId="0" applyFont="1" applyFill="1" applyBorder="1"/>
    <xf numFmtId="0" fontId="6" fillId="6" borderId="26" xfId="0" applyFont="1" applyFill="1" applyBorder="1"/>
    <xf numFmtId="0" fontId="6" fillId="6" borderId="14" xfId="0" applyFont="1" applyFill="1" applyBorder="1"/>
    <xf numFmtId="0" fontId="8" fillId="6" borderId="14" xfId="0" applyFont="1" applyFill="1" applyBorder="1" applyAlignment="1">
      <alignment horizontal="left"/>
    </xf>
    <xf numFmtId="0" fontId="8" fillId="6" borderId="29" xfId="0" applyFont="1" applyFill="1" applyBorder="1"/>
    <xf numFmtId="0" fontId="6" fillId="6" borderId="30" xfId="0" applyFont="1" applyFill="1" applyBorder="1"/>
    <xf numFmtId="0" fontId="2" fillId="4" borderId="22" xfId="0" applyFont="1" applyFill="1" applyBorder="1" applyAlignment="1">
      <alignment horizontal="center"/>
    </xf>
    <xf numFmtId="42" fontId="6" fillId="6" borderId="22" xfId="1" applyFont="1" applyFill="1" applyBorder="1" applyAlignment="1">
      <alignment horizontal="right"/>
    </xf>
    <xf numFmtId="42" fontId="6" fillId="6" borderId="23" xfId="1" applyFont="1" applyFill="1" applyBorder="1" applyAlignment="1">
      <alignment horizontal="right"/>
    </xf>
    <xf numFmtId="42" fontId="0" fillId="0" borderId="23" xfId="1" applyFont="1" applyBorder="1" applyAlignment="1">
      <alignment horizontal="right"/>
    </xf>
    <xf numFmtId="42" fontId="6" fillId="6" borderId="24" xfId="1" applyFont="1" applyFill="1" applyBorder="1" applyAlignment="1">
      <alignment horizontal="right"/>
    </xf>
    <xf numFmtId="0" fontId="6" fillId="6" borderId="27" xfId="0" applyFont="1" applyFill="1" applyBorder="1"/>
    <xf numFmtId="0" fontId="6" fillId="6" borderId="28" xfId="0" applyFont="1" applyFill="1" applyBorder="1"/>
    <xf numFmtId="0" fontId="6" fillId="6" borderId="31" xfId="0" applyFont="1" applyFill="1" applyBorder="1"/>
    <xf numFmtId="0" fontId="6" fillId="6" borderId="28" xfId="0" applyFont="1" applyFill="1" applyBorder="1" applyAlignment="1">
      <alignment horizontal="right"/>
    </xf>
    <xf numFmtId="42" fontId="6" fillId="6" borderId="22" xfId="1" applyFont="1" applyFill="1" applyBorder="1"/>
    <xf numFmtId="42" fontId="6" fillId="6" borderId="23" xfId="1" applyFont="1" applyFill="1" applyBorder="1"/>
    <xf numFmtId="42" fontId="6" fillId="6" borderId="24" xfId="1" applyFont="1" applyFill="1" applyBorder="1"/>
    <xf numFmtId="0" fontId="6" fillId="6" borderId="24" xfId="0" applyFont="1" applyFill="1" applyBorder="1"/>
    <xf numFmtId="0" fontId="6" fillId="6" borderId="23" xfId="0" applyFont="1" applyFill="1" applyBorder="1"/>
    <xf numFmtId="42" fontId="6" fillId="6" borderId="22" xfId="0" applyNumberFormat="1" applyFont="1" applyFill="1" applyBorder="1"/>
    <xf numFmtId="42" fontId="6" fillId="6" borderId="23" xfId="0" applyNumberFormat="1" applyFont="1" applyFill="1" applyBorder="1"/>
    <xf numFmtId="0" fontId="6" fillId="6" borderId="22" xfId="0" applyFont="1" applyFill="1" applyBorder="1"/>
    <xf numFmtId="0" fontId="6" fillId="6" borderId="32" xfId="0" applyFont="1" applyFill="1" applyBorder="1"/>
    <xf numFmtId="0" fontId="8" fillId="6" borderId="33" xfId="0" applyFont="1" applyFill="1" applyBorder="1"/>
    <xf numFmtId="16" fontId="6" fillId="6" borderId="22" xfId="0" applyNumberFormat="1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16" fontId="6" fillId="6" borderId="24" xfId="0" applyNumberFormat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42" fontId="6" fillId="6" borderId="21" xfId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 vertical="center"/>
    </xf>
  </cellXfs>
  <cellStyles count="3">
    <cellStyle name="Millares [0]" xfId="2" builtinId="6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24</xdr:row>
      <xdr:rowOff>0</xdr:rowOff>
    </xdr:from>
    <xdr:to>
      <xdr:col>14</xdr:col>
      <xdr:colOff>476250</xdr:colOff>
      <xdr:row>35</xdr:row>
      <xdr:rowOff>28575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1200" y="6673850"/>
          <a:ext cx="2762250" cy="205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24</xdr:row>
      <xdr:rowOff>0</xdr:rowOff>
    </xdr:from>
    <xdr:to>
      <xdr:col>14</xdr:col>
      <xdr:colOff>476250</xdr:colOff>
      <xdr:row>35</xdr:row>
      <xdr:rowOff>28575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3A919F5-FEA1-4FFA-AB48-B43FE3E45B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0825" y="4591050"/>
          <a:ext cx="2762250" cy="2124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showGridLines="0" zoomScale="90" zoomScaleNormal="90" workbookViewId="0">
      <selection activeCell="B27" sqref="B27"/>
    </sheetView>
  </sheetViews>
  <sheetFormatPr baseColWidth="10" defaultRowHeight="14.5" x14ac:dyDescent="0.35"/>
  <cols>
    <col min="1" max="1" width="23.453125" customWidth="1"/>
    <col min="2" max="2" width="46.81640625" bestFit="1" customWidth="1"/>
    <col min="3" max="3" width="16.7265625" customWidth="1"/>
    <col min="4" max="4" width="45.7265625" bestFit="1" customWidth="1"/>
    <col min="5" max="5" width="12" bestFit="1" customWidth="1"/>
  </cols>
  <sheetData>
    <row r="2" spans="2:5" ht="15" thickBot="1" x14ac:dyDescent="0.4"/>
    <row r="3" spans="2:5" x14ac:dyDescent="0.35">
      <c r="B3" s="96" t="s">
        <v>0</v>
      </c>
      <c r="C3" s="97"/>
      <c r="D3" s="97"/>
      <c r="E3" s="98"/>
    </row>
    <row r="4" spans="2:5" x14ac:dyDescent="0.35">
      <c r="B4" s="1"/>
      <c r="C4" s="2"/>
      <c r="D4" s="2"/>
      <c r="E4" s="3"/>
    </row>
    <row r="5" spans="2:5" x14ac:dyDescent="0.35">
      <c r="B5" s="4" t="s">
        <v>1</v>
      </c>
      <c r="C5" s="5">
        <f>SUM(C6:C11)</f>
        <v>46000000</v>
      </c>
      <c r="D5" s="6" t="s">
        <v>2</v>
      </c>
      <c r="E5" s="7">
        <f>SUM(E6:E11)</f>
        <v>24000000</v>
      </c>
    </row>
    <row r="6" spans="2:5" x14ac:dyDescent="0.35">
      <c r="B6" s="1" t="s">
        <v>3</v>
      </c>
      <c r="C6" s="8">
        <v>12000000</v>
      </c>
      <c r="D6" s="2" t="s">
        <v>4</v>
      </c>
      <c r="E6" s="9">
        <v>4000000</v>
      </c>
    </row>
    <row r="7" spans="2:5" x14ac:dyDescent="0.35">
      <c r="B7" s="1" t="s">
        <v>5</v>
      </c>
      <c r="C7" s="10">
        <v>3000000</v>
      </c>
      <c r="D7" s="2" t="s">
        <v>6</v>
      </c>
      <c r="E7" s="3"/>
    </row>
    <row r="8" spans="2:5" x14ac:dyDescent="0.35">
      <c r="B8" s="1" t="s">
        <v>7</v>
      </c>
      <c r="C8" s="10">
        <v>1500000</v>
      </c>
      <c r="D8" s="2" t="s">
        <v>8</v>
      </c>
      <c r="E8" s="11">
        <v>20000000</v>
      </c>
    </row>
    <row r="9" spans="2:5" x14ac:dyDescent="0.35">
      <c r="B9" s="1" t="s">
        <v>9</v>
      </c>
      <c r="C9" s="8">
        <v>20000000</v>
      </c>
      <c r="D9" s="2" t="s">
        <v>10</v>
      </c>
      <c r="E9" s="3"/>
    </row>
    <row r="10" spans="2:5" x14ac:dyDescent="0.35">
      <c r="B10" s="12" t="s">
        <v>11</v>
      </c>
      <c r="C10" s="10">
        <v>4500000</v>
      </c>
      <c r="D10" s="2" t="s">
        <v>12</v>
      </c>
      <c r="E10" s="3"/>
    </row>
    <row r="11" spans="2:5" x14ac:dyDescent="0.35">
      <c r="B11" s="12" t="s">
        <v>13</v>
      </c>
      <c r="C11" s="10">
        <v>5000000</v>
      </c>
      <c r="D11" s="2"/>
      <c r="E11" s="3"/>
    </row>
    <row r="12" spans="2:5" x14ac:dyDescent="0.35">
      <c r="B12" s="4" t="s">
        <v>14</v>
      </c>
      <c r="C12" s="13">
        <f>SUM(C13:C20)</f>
        <v>26000000</v>
      </c>
      <c r="D12" s="14" t="s">
        <v>15</v>
      </c>
      <c r="E12" s="15">
        <f>SUM(E13:E16)</f>
        <v>8000000</v>
      </c>
    </row>
    <row r="13" spans="2:5" x14ac:dyDescent="0.35">
      <c r="B13" s="1" t="s">
        <v>16</v>
      </c>
      <c r="C13" s="2"/>
      <c r="D13" s="2" t="s">
        <v>6</v>
      </c>
      <c r="E13" s="9">
        <v>2000000</v>
      </c>
    </row>
    <row r="14" spans="2:5" x14ac:dyDescent="0.35">
      <c r="B14" s="1" t="s">
        <v>17</v>
      </c>
      <c r="C14" s="2"/>
      <c r="D14" s="2" t="s">
        <v>10</v>
      </c>
      <c r="E14" s="3"/>
    </row>
    <row r="15" spans="2:5" x14ac:dyDescent="0.35">
      <c r="B15" s="1" t="s">
        <v>18</v>
      </c>
      <c r="C15" s="2"/>
      <c r="D15" s="2" t="s">
        <v>8</v>
      </c>
      <c r="E15" s="3"/>
    </row>
    <row r="16" spans="2:5" x14ac:dyDescent="0.35">
      <c r="B16" s="1" t="s">
        <v>19</v>
      </c>
      <c r="C16" s="8">
        <v>25000000</v>
      </c>
      <c r="D16" s="16" t="s">
        <v>20</v>
      </c>
      <c r="E16" s="9">
        <v>6000000</v>
      </c>
    </row>
    <row r="17" spans="2:5" x14ac:dyDescent="0.35">
      <c r="B17" s="1" t="s">
        <v>21</v>
      </c>
      <c r="C17" s="2"/>
      <c r="D17" s="14" t="s">
        <v>22</v>
      </c>
      <c r="E17" s="3"/>
    </row>
    <row r="18" spans="2:5" x14ac:dyDescent="0.35">
      <c r="B18" s="1" t="s">
        <v>9</v>
      </c>
      <c r="C18" s="2"/>
      <c r="D18" s="2" t="s">
        <v>23</v>
      </c>
      <c r="E18" s="9">
        <v>38500000</v>
      </c>
    </row>
    <row r="19" spans="2:5" x14ac:dyDescent="0.35">
      <c r="B19" s="12" t="s">
        <v>24</v>
      </c>
      <c r="C19" s="10">
        <v>1000000</v>
      </c>
      <c r="D19" s="2" t="s">
        <v>25</v>
      </c>
      <c r="E19" s="9">
        <v>1500000</v>
      </c>
    </row>
    <row r="20" spans="2:5" x14ac:dyDescent="0.35">
      <c r="B20" s="1"/>
      <c r="C20" s="2"/>
      <c r="D20" s="14" t="s">
        <v>26</v>
      </c>
      <c r="E20" s="15">
        <f>SUM(E18:E19)</f>
        <v>40000000</v>
      </c>
    </row>
    <row r="21" spans="2:5" ht="15" thickBot="1" x14ac:dyDescent="0.4">
      <c r="B21" s="17" t="s">
        <v>27</v>
      </c>
      <c r="C21" s="18">
        <f>C5+C12</f>
        <v>72000000</v>
      </c>
      <c r="D21" s="19" t="s">
        <v>28</v>
      </c>
      <c r="E21" s="20">
        <f>E5+E12+E20</f>
        <v>72000000</v>
      </c>
    </row>
    <row r="23" spans="2:5" x14ac:dyDescent="0.35">
      <c r="C23" s="21"/>
    </row>
  </sheetData>
  <mergeCells count="1">
    <mergeCell ref="B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topLeftCell="A10" workbookViewId="0">
      <selection activeCell="G24" sqref="G24"/>
    </sheetView>
  </sheetViews>
  <sheetFormatPr baseColWidth="10" defaultRowHeight="14.5" x14ac:dyDescent="0.35"/>
  <cols>
    <col min="1" max="1" width="28" customWidth="1"/>
    <col min="3" max="3" width="17.453125" customWidth="1"/>
    <col min="6" max="6" width="12.81640625" style="28" customWidth="1"/>
  </cols>
  <sheetData>
    <row r="2" spans="1:5" x14ac:dyDescent="0.35">
      <c r="A2" t="s">
        <v>83</v>
      </c>
    </row>
    <row r="4" spans="1:5" x14ac:dyDescent="0.35">
      <c r="A4" s="31" t="s">
        <v>72</v>
      </c>
      <c r="B4" s="32"/>
      <c r="C4" s="32"/>
      <c r="D4" s="32"/>
      <c r="E4" s="32"/>
    </row>
    <row r="5" spans="1:5" x14ac:dyDescent="0.35">
      <c r="A5" s="31" t="s">
        <v>48</v>
      </c>
      <c r="B5" s="32"/>
      <c r="C5" s="32"/>
      <c r="D5" s="32"/>
      <c r="E5" s="32"/>
    </row>
    <row r="6" spans="1:5" x14ac:dyDescent="0.35">
      <c r="A6" s="32"/>
      <c r="B6" s="32"/>
      <c r="C6" s="32"/>
      <c r="D6" s="32"/>
      <c r="E6" s="32"/>
    </row>
    <row r="7" spans="1:5" ht="15" thickBot="1" x14ac:dyDescent="0.4">
      <c r="A7" s="32" t="s">
        <v>55</v>
      </c>
      <c r="B7" s="32"/>
      <c r="C7" s="32"/>
      <c r="D7" s="32"/>
      <c r="E7" s="32"/>
    </row>
    <row r="8" spans="1:5" x14ac:dyDescent="0.35">
      <c r="A8" s="22" t="s">
        <v>29</v>
      </c>
      <c r="B8" s="23" t="s">
        <v>30</v>
      </c>
      <c r="C8" s="24" t="s">
        <v>42</v>
      </c>
      <c r="D8" s="33"/>
      <c r="E8" s="32"/>
    </row>
    <row r="9" spans="1:5" x14ac:dyDescent="0.35">
      <c r="A9" s="34" t="s">
        <v>31</v>
      </c>
      <c r="B9" s="25">
        <v>5000000</v>
      </c>
      <c r="C9" s="35">
        <v>0.04</v>
      </c>
      <c r="D9" s="33">
        <f>+B9*C9</f>
        <v>200000</v>
      </c>
      <c r="E9" s="32"/>
    </row>
    <row r="10" spans="1:5" x14ac:dyDescent="0.35">
      <c r="A10" s="34" t="s">
        <v>32</v>
      </c>
      <c r="B10" s="25">
        <v>2000000</v>
      </c>
      <c r="C10" s="35">
        <v>0.08</v>
      </c>
      <c r="D10" s="33">
        <f>+B10*C10</f>
        <v>160000</v>
      </c>
      <c r="E10" s="32"/>
    </row>
    <row r="11" spans="1:5" ht="15" thickBot="1" x14ac:dyDescent="0.4">
      <c r="A11" s="36" t="s">
        <v>33</v>
      </c>
      <c r="B11" s="26">
        <v>2000000</v>
      </c>
      <c r="C11" s="37">
        <v>0.15</v>
      </c>
      <c r="D11" s="38">
        <f>+B11*C11</f>
        <v>300000</v>
      </c>
      <c r="E11" s="32"/>
    </row>
    <row r="12" spans="1:5" x14ac:dyDescent="0.35">
      <c r="A12" s="32"/>
      <c r="B12" s="32"/>
      <c r="C12" s="32" t="s">
        <v>49</v>
      </c>
      <c r="D12" s="32">
        <f>SUM(D9:D11)</f>
        <v>660000</v>
      </c>
      <c r="E12" s="32"/>
    </row>
    <row r="13" spans="1:5" x14ac:dyDescent="0.35">
      <c r="A13" s="32"/>
      <c r="B13" s="32"/>
      <c r="C13" s="32"/>
      <c r="D13" s="32"/>
      <c r="E13" s="32"/>
    </row>
    <row r="14" spans="1:5" x14ac:dyDescent="0.35">
      <c r="A14" s="32"/>
      <c r="B14" s="32"/>
      <c r="C14" s="32"/>
      <c r="D14" s="32"/>
      <c r="E14" s="32"/>
    </row>
    <row r="15" spans="1:5" x14ac:dyDescent="0.35">
      <c r="A15" s="31" t="s">
        <v>73</v>
      </c>
      <c r="B15" s="39"/>
      <c r="C15" s="39"/>
      <c r="D15" s="32"/>
      <c r="E15" s="32"/>
    </row>
    <row r="16" spans="1:5" x14ac:dyDescent="0.35">
      <c r="A16" s="31" t="s">
        <v>41</v>
      </c>
      <c r="B16" s="39"/>
      <c r="C16" s="39"/>
      <c r="D16" s="32"/>
      <c r="E16" s="32"/>
    </row>
    <row r="17" spans="1:12" x14ac:dyDescent="0.35">
      <c r="A17" s="32"/>
      <c r="B17" s="32"/>
      <c r="C17" s="32"/>
      <c r="D17" s="32"/>
      <c r="E17" s="32"/>
    </row>
    <row r="18" spans="1:12" x14ac:dyDescent="0.35">
      <c r="A18" s="32" t="s">
        <v>60</v>
      </c>
      <c r="B18" s="32"/>
      <c r="C18" s="32"/>
      <c r="D18" s="32"/>
      <c r="E18" s="32"/>
    </row>
    <row r="19" spans="1:12" x14ac:dyDescent="0.35">
      <c r="A19" s="32" t="s">
        <v>61</v>
      </c>
      <c r="B19" s="32"/>
      <c r="C19" s="32"/>
      <c r="D19" s="32"/>
      <c r="E19" s="32"/>
    </row>
    <row r="20" spans="1:12" x14ac:dyDescent="0.35">
      <c r="A20" s="32" t="s">
        <v>62</v>
      </c>
      <c r="B20" s="29">
        <v>4500000</v>
      </c>
      <c r="C20" s="32">
        <v>12</v>
      </c>
      <c r="D20" s="29">
        <f>+B20/C20</f>
        <v>375000</v>
      </c>
      <c r="E20" s="32"/>
    </row>
    <row r="21" spans="1:12" x14ac:dyDescent="0.35">
      <c r="A21" s="32" t="s">
        <v>63</v>
      </c>
      <c r="B21" s="32" t="s">
        <v>64</v>
      </c>
      <c r="C21" s="32">
        <v>8</v>
      </c>
      <c r="D21" s="32"/>
      <c r="E21" s="32"/>
    </row>
    <row r="22" spans="1:12" x14ac:dyDescent="0.35">
      <c r="A22" s="32" t="s">
        <v>65</v>
      </c>
      <c r="B22" s="32" t="s">
        <v>66</v>
      </c>
      <c r="C22" s="32">
        <v>12</v>
      </c>
      <c r="D22" s="40">
        <f>+C22-C21</f>
        <v>4</v>
      </c>
      <c r="E22" s="41">
        <f>+D22*D20</f>
        <v>1500000</v>
      </c>
    </row>
    <row r="23" spans="1:12" x14ac:dyDescent="0.35">
      <c r="A23" s="32"/>
      <c r="B23" s="32"/>
      <c r="C23" s="32"/>
      <c r="D23" s="32"/>
      <c r="E23" s="32"/>
    </row>
    <row r="24" spans="1:12" x14ac:dyDescent="0.35">
      <c r="A24" s="32"/>
      <c r="B24" s="32"/>
      <c r="C24" s="32"/>
      <c r="D24" s="32"/>
      <c r="E24" s="32"/>
    </row>
    <row r="25" spans="1:12" x14ac:dyDescent="0.35">
      <c r="A25" s="31" t="s">
        <v>78</v>
      </c>
      <c r="B25" s="32"/>
      <c r="C25" s="32"/>
      <c r="D25" s="32"/>
      <c r="E25" s="32"/>
    </row>
    <row r="26" spans="1:12" x14ac:dyDescent="0.35">
      <c r="A26" s="32" t="s">
        <v>71</v>
      </c>
      <c r="B26" s="32"/>
      <c r="C26" s="32"/>
      <c r="D26" s="32"/>
      <c r="E26" s="32"/>
    </row>
    <row r="27" spans="1:12" ht="16" x14ac:dyDescent="0.5">
      <c r="A27" s="32"/>
      <c r="B27" s="44">
        <v>17000000</v>
      </c>
      <c r="C27" s="42">
        <f>17000000/8</f>
        <v>2125000</v>
      </c>
      <c r="D27" s="32"/>
      <c r="E27" s="32"/>
    </row>
    <row r="28" spans="1:12" x14ac:dyDescent="0.35">
      <c r="A28" s="32"/>
      <c r="B28" s="43">
        <f>8</f>
        <v>8</v>
      </c>
      <c r="C28" s="32"/>
      <c r="D28" s="32"/>
      <c r="E28" s="32"/>
      <c r="G28" s="59"/>
      <c r="H28" s="59"/>
      <c r="I28" s="59"/>
      <c r="J28" s="59"/>
      <c r="K28" s="59"/>
      <c r="L28" s="59"/>
    </row>
    <row r="29" spans="1:12" x14ac:dyDescent="0.35">
      <c r="A29" s="32"/>
      <c r="B29" s="32"/>
      <c r="C29" s="32"/>
      <c r="D29" s="32"/>
      <c r="E29" s="32"/>
    </row>
    <row r="30" spans="1:12" x14ac:dyDescent="0.35">
      <c r="A30" s="32" t="s">
        <v>79</v>
      </c>
      <c r="B30" s="32"/>
      <c r="C30" s="32"/>
      <c r="D30" s="32"/>
      <c r="E30" s="32"/>
    </row>
    <row r="31" spans="1:12" x14ac:dyDescent="0.35">
      <c r="A31" s="32"/>
      <c r="B31" s="32"/>
      <c r="C31" s="32"/>
      <c r="D31" s="32"/>
      <c r="E31" s="32"/>
    </row>
    <row r="32" spans="1:12" x14ac:dyDescent="0.35">
      <c r="A32" s="99" t="s">
        <v>34</v>
      </c>
      <c r="B32" s="99"/>
      <c r="C32" s="32"/>
      <c r="D32" s="32"/>
      <c r="E32" s="32"/>
    </row>
    <row r="33" spans="1:5" x14ac:dyDescent="0.35">
      <c r="A33" s="27" t="s">
        <v>35</v>
      </c>
      <c r="B33" s="25">
        <v>2500000</v>
      </c>
      <c r="C33" s="32"/>
      <c r="D33" s="32"/>
      <c r="E33" s="32"/>
    </row>
    <row r="34" spans="1:5" x14ac:dyDescent="0.35">
      <c r="A34" s="27" t="s">
        <v>36</v>
      </c>
      <c r="B34" s="25">
        <v>500000</v>
      </c>
      <c r="C34" s="32"/>
      <c r="D34" s="32"/>
      <c r="E34" s="32"/>
    </row>
    <row r="35" spans="1:5" x14ac:dyDescent="0.35">
      <c r="A35" s="27" t="s">
        <v>37</v>
      </c>
      <c r="B35" s="25">
        <f>SUM(B33:B34)</f>
        <v>3000000</v>
      </c>
      <c r="C35" s="32"/>
      <c r="D35" s="32"/>
      <c r="E35" s="32"/>
    </row>
    <row r="36" spans="1:5" x14ac:dyDescent="0.35">
      <c r="C36" s="32"/>
      <c r="D36" s="32"/>
      <c r="E36" s="32"/>
    </row>
    <row r="37" spans="1:5" x14ac:dyDescent="0.35">
      <c r="A37" s="99" t="s">
        <v>38</v>
      </c>
      <c r="B37" s="99"/>
      <c r="C37" s="32"/>
      <c r="D37" s="32"/>
      <c r="E37" s="32"/>
    </row>
    <row r="38" spans="1:5" x14ac:dyDescent="0.35">
      <c r="A38" s="27" t="s">
        <v>39</v>
      </c>
      <c r="B38" s="25">
        <v>1000000</v>
      </c>
      <c r="C38" s="32"/>
      <c r="D38" s="32"/>
      <c r="E38" s="32"/>
    </row>
    <row r="39" spans="1:5" x14ac:dyDescent="0.35">
      <c r="A39" s="27" t="s">
        <v>40</v>
      </c>
      <c r="B39" s="25">
        <v>1000000</v>
      </c>
      <c r="C39" s="32"/>
      <c r="D39" s="32"/>
      <c r="E39" s="32"/>
    </row>
    <row r="40" spans="1:5" x14ac:dyDescent="0.35">
      <c r="A40" s="27" t="s">
        <v>76</v>
      </c>
      <c r="B40" s="25">
        <v>2000000</v>
      </c>
      <c r="C40" s="32"/>
      <c r="D40" s="32"/>
      <c r="E40" s="32"/>
    </row>
    <row r="41" spans="1:5" x14ac:dyDescent="0.35">
      <c r="A41" s="27" t="s">
        <v>77</v>
      </c>
      <c r="B41" s="25">
        <f>SUM(B38:B40)</f>
        <v>4000000</v>
      </c>
      <c r="C41" s="32"/>
      <c r="D41" s="32"/>
      <c r="E41" s="32"/>
    </row>
    <row r="42" spans="1:5" x14ac:dyDescent="0.35">
      <c r="C42" s="32"/>
      <c r="D42" s="32"/>
      <c r="E42" s="32"/>
    </row>
    <row r="43" spans="1:5" x14ac:dyDescent="0.35">
      <c r="A43" s="32"/>
      <c r="B43" s="32"/>
      <c r="C43" s="32"/>
      <c r="D43" s="32"/>
      <c r="E43" s="32"/>
    </row>
    <row r="44" spans="1:5" x14ac:dyDescent="0.35">
      <c r="A44" s="32"/>
      <c r="B44" s="32"/>
      <c r="C44" s="32"/>
      <c r="D44" s="32"/>
      <c r="E44" s="32"/>
    </row>
    <row r="45" spans="1:5" x14ac:dyDescent="0.35">
      <c r="A45" s="32"/>
      <c r="B45" s="32"/>
      <c r="C45" s="32"/>
      <c r="D45" s="32"/>
      <c r="E45" s="32"/>
    </row>
    <row r="46" spans="1:5" x14ac:dyDescent="0.35">
      <c r="A46" s="32"/>
      <c r="B46" s="32"/>
      <c r="C46" s="32"/>
      <c r="D46" s="32"/>
      <c r="E46" s="32"/>
    </row>
    <row r="47" spans="1:5" x14ac:dyDescent="0.35">
      <c r="A47" s="32"/>
      <c r="B47" s="32"/>
      <c r="C47" s="32"/>
      <c r="D47" s="32"/>
      <c r="E47" s="32"/>
    </row>
    <row r="48" spans="1:5" x14ac:dyDescent="0.35">
      <c r="A48" s="32"/>
      <c r="B48" s="32"/>
      <c r="C48" s="32"/>
      <c r="D48" s="32"/>
      <c r="E48" s="32"/>
    </row>
    <row r="49" spans="1:5" x14ac:dyDescent="0.35">
      <c r="A49" s="32"/>
      <c r="B49" s="32"/>
      <c r="C49" s="32"/>
      <c r="D49" s="32"/>
      <c r="E49" s="32"/>
    </row>
    <row r="50" spans="1:5" x14ac:dyDescent="0.35">
      <c r="A50" s="32"/>
      <c r="B50" s="32"/>
      <c r="C50" s="32"/>
      <c r="D50" s="32"/>
      <c r="E50" s="32"/>
    </row>
    <row r="51" spans="1:5" x14ac:dyDescent="0.35">
      <c r="A51" s="32"/>
      <c r="B51" s="32"/>
      <c r="C51" s="32"/>
      <c r="D51" s="32"/>
      <c r="E51" s="32"/>
    </row>
    <row r="52" spans="1:5" x14ac:dyDescent="0.35">
      <c r="A52" s="32"/>
      <c r="B52" s="32"/>
      <c r="C52" s="32"/>
      <c r="D52" s="32"/>
      <c r="E52" s="32"/>
    </row>
  </sheetData>
  <mergeCells count="2">
    <mergeCell ref="A32:B32"/>
    <mergeCell ref="A37:B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opLeftCell="A16" workbookViewId="0">
      <selection activeCell="E32" sqref="E32"/>
    </sheetView>
  </sheetViews>
  <sheetFormatPr baseColWidth="10" defaultRowHeight="14.5" x14ac:dyDescent="0.35"/>
  <cols>
    <col min="1" max="1" width="10.90625" style="60"/>
    <col min="2" max="2" width="15.7265625" customWidth="1"/>
    <col min="3" max="3" width="18.90625" customWidth="1"/>
    <col min="4" max="4" width="23.7265625" customWidth="1"/>
  </cols>
  <sheetData>
    <row r="1" spans="1:6" ht="28.5" x14ac:dyDescent="0.35">
      <c r="A1" s="61"/>
      <c r="B1" s="104" t="s">
        <v>43</v>
      </c>
      <c r="C1" s="104"/>
      <c r="D1" s="104"/>
      <c r="E1" s="104"/>
      <c r="F1" s="104"/>
    </row>
    <row r="2" spans="1:6" ht="29" thickBot="1" x14ac:dyDescent="0.7">
      <c r="A2" s="61"/>
      <c r="B2" s="62"/>
      <c r="C2" s="62"/>
      <c r="D2" s="62"/>
      <c r="E2" s="60"/>
      <c r="F2" s="60"/>
    </row>
    <row r="3" spans="1:6" ht="15" thickBot="1" x14ac:dyDescent="0.4">
      <c r="A3" s="61"/>
      <c r="B3" s="63" t="s">
        <v>44</v>
      </c>
      <c r="C3" s="100" t="s">
        <v>45</v>
      </c>
      <c r="D3" s="101"/>
      <c r="E3" s="71" t="s">
        <v>46</v>
      </c>
      <c r="F3" s="71" t="s">
        <v>47</v>
      </c>
    </row>
    <row r="4" spans="1:6" x14ac:dyDescent="0.35">
      <c r="A4" s="61" t="s">
        <v>56</v>
      </c>
      <c r="B4" s="90">
        <v>44196</v>
      </c>
      <c r="C4" s="65" t="s">
        <v>51</v>
      </c>
      <c r="D4" s="66"/>
      <c r="E4" s="72">
        <v>1000000</v>
      </c>
      <c r="F4" s="72"/>
    </row>
    <row r="5" spans="1:6" x14ac:dyDescent="0.35">
      <c r="A5" s="61"/>
      <c r="B5" s="91"/>
      <c r="C5" s="67"/>
      <c r="D5" s="59" t="s">
        <v>52</v>
      </c>
      <c r="E5" s="73"/>
      <c r="F5" s="73">
        <v>1000000</v>
      </c>
    </row>
    <row r="6" spans="1:6" x14ac:dyDescent="0.35">
      <c r="A6" s="61"/>
      <c r="B6" s="91"/>
      <c r="C6" s="102"/>
      <c r="D6" s="103"/>
      <c r="E6" s="74"/>
      <c r="F6" s="73"/>
    </row>
    <row r="7" spans="1:6" x14ac:dyDescent="0.35">
      <c r="A7" s="61"/>
      <c r="B7" s="91"/>
      <c r="C7" s="68"/>
      <c r="D7" s="64"/>
      <c r="E7" s="74"/>
      <c r="F7" s="73"/>
    </row>
    <row r="8" spans="1:6" ht="14" customHeight="1" x14ac:dyDescent="0.35">
      <c r="A8" s="61"/>
      <c r="B8" s="91"/>
      <c r="C8" s="67" t="s">
        <v>53</v>
      </c>
      <c r="D8" s="59"/>
      <c r="E8" s="73">
        <v>200000</v>
      </c>
      <c r="F8" s="73"/>
    </row>
    <row r="9" spans="1:6" ht="14" customHeight="1" x14ac:dyDescent="0.35">
      <c r="A9" s="61"/>
      <c r="B9" s="91"/>
      <c r="C9" s="67"/>
      <c r="D9" s="59" t="s">
        <v>51</v>
      </c>
      <c r="E9" s="73"/>
      <c r="F9" s="73">
        <v>200000</v>
      </c>
    </row>
    <row r="10" spans="1:6" ht="15" thickBot="1" x14ac:dyDescent="0.4">
      <c r="A10" s="61"/>
      <c r="B10" s="92"/>
      <c r="C10" s="69" t="s">
        <v>89</v>
      </c>
      <c r="D10" s="70"/>
      <c r="E10" s="75"/>
      <c r="F10" s="75"/>
    </row>
    <row r="11" spans="1:6" ht="13.5" customHeight="1" x14ac:dyDescent="0.35">
      <c r="A11" s="61" t="s">
        <v>55</v>
      </c>
      <c r="B11" s="90">
        <v>44196</v>
      </c>
      <c r="C11" s="65" t="s">
        <v>50</v>
      </c>
      <c r="D11" s="76"/>
      <c r="E11" s="80">
        <f>+'AJUSTES '!D12</f>
        <v>660000</v>
      </c>
      <c r="F11" s="80"/>
    </row>
    <row r="12" spans="1:6" x14ac:dyDescent="0.35">
      <c r="A12" s="61"/>
      <c r="B12" s="91"/>
      <c r="C12" s="67"/>
      <c r="D12" s="77" t="s">
        <v>52</v>
      </c>
      <c r="E12" s="81"/>
      <c r="F12" s="81">
        <f>+'AJUSTES '!D12</f>
        <v>660000</v>
      </c>
    </row>
    <row r="13" spans="1:6" ht="15" thickBot="1" x14ac:dyDescent="0.4">
      <c r="A13" s="61"/>
      <c r="B13" s="92"/>
      <c r="C13" s="69" t="s">
        <v>88</v>
      </c>
      <c r="D13" s="78"/>
      <c r="E13" s="82"/>
      <c r="F13" s="82"/>
    </row>
    <row r="14" spans="1:6" x14ac:dyDescent="0.35">
      <c r="A14" s="61" t="s">
        <v>54</v>
      </c>
      <c r="B14" s="90">
        <v>44196</v>
      </c>
      <c r="C14" s="65" t="s">
        <v>57</v>
      </c>
      <c r="D14" s="76"/>
      <c r="E14" s="80">
        <v>10000</v>
      </c>
      <c r="F14" s="80"/>
    </row>
    <row r="15" spans="1:6" x14ac:dyDescent="0.35">
      <c r="A15" s="61"/>
      <c r="B15" s="91"/>
      <c r="C15" s="67"/>
      <c r="D15" s="79" t="s">
        <v>58</v>
      </c>
      <c r="E15" s="81"/>
      <c r="F15" s="81">
        <v>10000</v>
      </c>
    </row>
    <row r="16" spans="1:6" ht="15" thickBot="1" x14ac:dyDescent="0.4">
      <c r="A16" s="61"/>
      <c r="B16" s="93"/>
      <c r="C16" s="69" t="s">
        <v>90</v>
      </c>
      <c r="D16" s="78"/>
      <c r="E16" s="82"/>
      <c r="F16" s="82"/>
    </row>
    <row r="17" spans="1:6" x14ac:dyDescent="0.35">
      <c r="A17" s="61" t="s">
        <v>59</v>
      </c>
      <c r="B17" s="90">
        <v>44196</v>
      </c>
      <c r="C17" s="65" t="s">
        <v>68</v>
      </c>
      <c r="D17" s="76"/>
      <c r="E17" s="72">
        <v>1500000</v>
      </c>
      <c r="F17" s="72"/>
    </row>
    <row r="18" spans="1:6" x14ac:dyDescent="0.35">
      <c r="A18" s="61"/>
      <c r="B18" s="91"/>
      <c r="C18" s="67"/>
      <c r="D18" s="77" t="s">
        <v>69</v>
      </c>
      <c r="E18" s="73"/>
      <c r="F18" s="73">
        <v>1500000</v>
      </c>
    </row>
    <row r="19" spans="1:6" ht="15" thickBot="1" x14ac:dyDescent="0.4">
      <c r="A19" s="61"/>
      <c r="B19" s="92"/>
      <c r="C19" s="69" t="s">
        <v>91</v>
      </c>
      <c r="D19" s="78"/>
      <c r="E19" s="75"/>
      <c r="F19" s="75"/>
    </row>
    <row r="20" spans="1:6" x14ac:dyDescent="0.35">
      <c r="A20" s="61" t="s">
        <v>67</v>
      </c>
      <c r="B20" s="90">
        <v>44196</v>
      </c>
      <c r="C20" s="65" t="s">
        <v>74</v>
      </c>
      <c r="D20" s="76"/>
      <c r="E20" s="72">
        <f>+'AJUSTES '!C27</f>
        <v>2125000</v>
      </c>
      <c r="F20" s="72"/>
    </row>
    <row r="21" spans="1:6" x14ac:dyDescent="0.35">
      <c r="A21" s="61"/>
      <c r="B21" s="91"/>
      <c r="C21" s="67"/>
      <c r="D21" s="77" t="s">
        <v>75</v>
      </c>
      <c r="E21" s="73"/>
      <c r="F21" s="73">
        <f>+'AJUSTES '!C27</f>
        <v>2125000</v>
      </c>
    </row>
    <row r="22" spans="1:6" ht="15" thickBot="1" x14ac:dyDescent="0.4">
      <c r="A22" s="61"/>
      <c r="B22" s="92"/>
      <c r="C22" s="69" t="s">
        <v>92</v>
      </c>
      <c r="D22" s="78"/>
      <c r="E22" s="75"/>
      <c r="F22" s="75"/>
    </row>
    <row r="23" spans="1:6" x14ac:dyDescent="0.35">
      <c r="A23" s="61" t="s">
        <v>70</v>
      </c>
      <c r="B23" s="90">
        <v>44196</v>
      </c>
      <c r="C23" s="65" t="s">
        <v>80</v>
      </c>
      <c r="D23" s="76"/>
      <c r="E23" s="85">
        <f>+'AJUSTES '!B38</f>
        <v>1000000</v>
      </c>
      <c r="F23" s="87"/>
    </row>
    <row r="24" spans="1:6" x14ac:dyDescent="0.35">
      <c r="A24" s="61"/>
      <c r="B24" s="91"/>
      <c r="C24" s="67" t="s">
        <v>82</v>
      </c>
      <c r="D24" s="77"/>
      <c r="E24" s="86">
        <f>+F25-E23</f>
        <v>1500000</v>
      </c>
      <c r="F24" s="86"/>
    </row>
    <row r="25" spans="1:6" x14ac:dyDescent="0.35">
      <c r="A25" s="61"/>
      <c r="B25" s="91"/>
      <c r="C25" s="67"/>
      <c r="D25" s="77" t="s">
        <v>81</v>
      </c>
      <c r="E25" s="84"/>
      <c r="F25" s="86">
        <f>+'AJUSTES '!B33</f>
        <v>2500000</v>
      </c>
    </row>
    <row r="26" spans="1:6" ht="15" thickBot="1" x14ac:dyDescent="0.4">
      <c r="A26" s="61"/>
      <c r="B26" s="92"/>
      <c r="C26" s="69" t="s">
        <v>93</v>
      </c>
      <c r="D26" s="78"/>
      <c r="E26" s="83"/>
      <c r="F26" s="83"/>
    </row>
    <row r="27" spans="1:6" ht="15" thickBot="1" x14ac:dyDescent="0.4">
      <c r="A27" s="61"/>
      <c r="B27" s="94"/>
      <c r="C27" s="88"/>
      <c r="D27" s="89" t="s">
        <v>87</v>
      </c>
      <c r="E27" s="95">
        <f>SUM(E4:E26)</f>
        <v>7995000</v>
      </c>
      <c r="F27" s="95">
        <f>SUM(F4:F26)</f>
        <v>7995000</v>
      </c>
    </row>
  </sheetData>
  <mergeCells count="3">
    <mergeCell ref="C3:D3"/>
    <mergeCell ref="C6:D6"/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showGridLines="0" tabSelected="1" topLeftCell="A7" workbookViewId="0">
      <selection activeCell="B3" sqref="B3:E3"/>
    </sheetView>
  </sheetViews>
  <sheetFormatPr baseColWidth="10" defaultRowHeight="14.5" x14ac:dyDescent="0.35"/>
  <cols>
    <col min="1" max="1" width="23.453125" customWidth="1"/>
    <col min="2" max="2" width="46.81640625" bestFit="1" customWidth="1"/>
    <col min="3" max="3" width="16.7265625" customWidth="1"/>
    <col min="4" max="4" width="45.7265625" bestFit="1" customWidth="1"/>
    <col min="5" max="5" width="12" bestFit="1" customWidth="1"/>
    <col min="6" max="6" width="13.54296875" customWidth="1"/>
    <col min="7" max="7" width="12.453125" customWidth="1"/>
  </cols>
  <sheetData>
    <row r="2" spans="2:7" ht="15" thickBot="1" x14ac:dyDescent="0.4"/>
    <row r="3" spans="2:7" x14ac:dyDescent="0.35">
      <c r="B3" s="96" t="s">
        <v>86</v>
      </c>
      <c r="C3" s="97"/>
      <c r="D3" s="97"/>
      <c r="E3" s="98"/>
    </row>
    <row r="4" spans="2:7" x14ac:dyDescent="0.35">
      <c r="B4" s="1"/>
      <c r="C4" s="2"/>
      <c r="D4" s="2"/>
      <c r="E4" s="3"/>
    </row>
    <row r="5" spans="2:7" x14ac:dyDescent="0.35">
      <c r="B5" s="4" t="s">
        <v>1</v>
      </c>
      <c r="C5" s="5">
        <f>SUM(C6:C11)</f>
        <v>42630000</v>
      </c>
      <c r="D5" s="6" t="s">
        <v>2</v>
      </c>
      <c r="E5" s="7">
        <f>SUM(E6:E11)</f>
        <v>23000000</v>
      </c>
    </row>
    <row r="6" spans="2:7" x14ac:dyDescent="0.35">
      <c r="B6" s="1" t="s">
        <v>3</v>
      </c>
      <c r="C6" s="49">
        <f>12000000+1000000-200000</f>
        <v>12800000</v>
      </c>
      <c r="D6" s="2" t="s">
        <v>4</v>
      </c>
      <c r="E6" s="9">
        <f>4000000-1000000</f>
        <v>3000000</v>
      </c>
    </row>
    <row r="7" spans="2:7" x14ac:dyDescent="0.35">
      <c r="B7" s="1" t="s">
        <v>5</v>
      </c>
      <c r="C7" s="10">
        <f>3000000-2500000+1500000</f>
        <v>2000000</v>
      </c>
      <c r="D7" s="2" t="s">
        <v>6</v>
      </c>
      <c r="E7" s="3"/>
    </row>
    <row r="8" spans="2:7" x14ac:dyDescent="0.35">
      <c r="B8" s="1" t="s">
        <v>7</v>
      </c>
      <c r="C8" s="10">
        <f>1500000-10000</f>
        <v>1490000</v>
      </c>
      <c r="D8" s="2" t="s">
        <v>8</v>
      </c>
      <c r="E8" s="51">
        <v>20000000</v>
      </c>
    </row>
    <row r="9" spans="2:7" x14ac:dyDescent="0.35">
      <c r="B9" s="1" t="s">
        <v>9</v>
      </c>
      <c r="C9" s="49">
        <f>20000000-1000000-660000</f>
        <v>18340000</v>
      </c>
      <c r="D9" s="2" t="s">
        <v>10</v>
      </c>
      <c r="E9" s="3"/>
    </row>
    <row r="10" spans="2:7" x14ac:dyDescent="0.35">
      <c r="B10" s="12" t="s">
        <v>11</v>
      </c>
      <c r="C10" s="10">
        <f>4500000-1500000</f>
        <v>3000000</v>
      </c>
      <c r="D10" s="2" t="s">
        <v>12</v>
      </c>
      <c r="E10" s="3"/>
    </row>
    <row r="11" spans="2:7" x14ac:dyDescent="0.35">
      <c r="B11" s="12" t="s">
        <v>13</v>
      </c>
      <c r="C11" s="10">
        <v>5000000</v>
      </c>
      <c r="D11" s="2"/>
      <c r="E11" s="3"/>
    </row>
    <row r="12" spans="2:7" x14ac:dyDescent="0.35">
      <c r="B12" s="4" t="s">
        <v>14</v>
      </c>
      <c r="C12" s="13">
        <f>SUM(C13:C20)</f>
        <v>23875000</v>
      </c>
      <c r="D12" s="14" t="s">
        <v>15</v>
      </c>
      <c r="E12" s="15">
        <f>SUM(E13:E16)</f>
        <v>8000000</v>
      </c>
    </row>
    <row r="13" spans="2:7" x14ac:dyDescent="0.35">
      <c r="B13" s="1" t="s">
        <v>16</v>
      </c>
      <c r="C13" s="2"/>
      <c r="D13" s="2" t="s">
        <v>6</v>
      </c>
      <c r="E13" s="9">
        <v>2000000</v>
      </c>
    </row>
    <row r="14" spans="2:7" x14ac:dyDescent="0.35">
      <c r="B14" s="1" t="s">
        <v>17</v>
      </c>
      <c r="C14" s="2"/>
      <c r="D14" s="2" t="s">
        <v>10</v>
      </c>
      <c r="E14" s="3"/>
    </row>
    <row r="15" spans="2:7" x14ac:dyDescent="0.35">
      <c r="B15" s="1" t="s">
        <v>18</v>
      </c>
      <c r="C15" s="50"/>
      <c r="D15" s="2" t="s">
        <v>8</v>
      </c>
      <c r="E15" s="3"/>
      <c r="F15" s="45" t="s">
        <v>84</v>
      </c>
      <c r="G15" s="30"/>
    </row>
    <row r="16" spans="2:7" x14ac:dyDescent="0.35">
      <c r="B16" s="1" t="s">
        <v>19</v>
      </c>
      <c r="C16" s="49">
        <f>25000000-2125000</f>
        <v>22875000</v>
      </c>
      <c r="D16" s="16" t="s">
        <v>20</v>
      </c>
      <c r="E16" s="9">
        <v>6000000</v>
      </c>
      <c r="F16" s="52">
        <f>+'Libro Diario'!E8</f>
        <v>200000</v>
      </c>
      <c r="G16" s="58">
        <v>1500000</v>
      </c>
    </row>
    <row r="17" spans="2:7" x14ac:dyDescent="0.35">
      <c r="B17" s="1" t="s">
        <v>21</v>
      </c>
      <c r="C17" s="2"/>
      <c r="D17" s="14" t="s">
        <v>22</v>
      </c>
      <c r="E17" s="3"/>
      <c r="F17" s="53">
        <f>+'Libro Diario'!E11</f>
        <v>660000</v>
      </c>
      <c r="G17" s="46"/>
    </row>
    <row r="18" spans="2:7" x14ac:dyDescent="0.35">
      <c r="B18" s="1" t="s">
        <v>9</v>
      </c>
      <c r="C18" s="2"/>
      <c r="D18" s="2" t="s">
        <v>23</v>
      </c>
      <c r="E18" s="9">
        <v>38500000</v>
      </c>
      <c r="F18" s="54">
        <v>10000</v>
      </c>
      <c r="G18" s="46"/>
    </row>
    <row r="19" spans="2:7" x14ac:dyDescent="0.35">
      <c r="B19" s="12" t="s">
        <v>24</v>
      </c>
      <c r="C19" s="10">
        <v>1000000</v>
      </c>
      <c r="D19" s="2" t="s">
        <v>25</v>
      </c>
      <c r="E19" s="48">
        <f>+G16-F16-F17-F18-F19-F20</f>
        <v>-2995000</v>
      </c>
      <c r="F19" s="53">
        <f>+'Libro Diario'!E17</f>
        <v>1500000</v>
      </c>
      <c r="G19" s="46"/>
    </row>
    <row r="20" spans="2:7" x14ac:dyDescent="0.35">
      <c r="B20" s="1"/>
      <c r="C20" s="2"/>
      <c r="D20" s="14" t="s">
        <v>26</v>
      </c>
      <c r="E20" s="15">
        <f>SUM(E18:E19)</f>
        <v>35505000</v>
      </c>
      <c r="F20" s="53">
        <f>+'Libro Diario'!E20</f>
        <v>2125000</v>
      </c>
      <c r="G20" s="46"/>
    </row>
    <row r="21" spans="2:7" ht="15" thickBot="1" x14ac:dyDescent="0.4">
      <c r="B21" s="17" t="s">
        <v>27</v>
      </c>
      <c r="C21" s="18">
        <f>C5+C12</f>
        <v>66505000</v>
      </c>
      <c r="D21" s="19" t="s">
        <v>28</v>
      </c>
      <c r="E21" s="55">
        <f>E5+E12+E20</f>
        <v>66505000</v>
      </c>
      <c r="F21" s="56">
        <f>SUM(F16:F20)</f>
        <v>4495000</v>
      </c>
      <c r="G21" s="56">
        <f>SUM(G16:G20)</f>
        <v>1500000</v>
      </c>
    </row>
    <row r="22" spans="2:7" x14ac:dyDescent="0.35">
      <c r="F22" s="47" t="s">
        <v>85</v>
      </c>
      <c r="G22" s="57">
        <f>+F21-G21</f>
        <v>2995000</v>
      </c>
    </row>
    <row r="23" spans="2:7" x14ac:dyDescent="0.35">
      <c r="C23" s="21"/>
    </row>
  </sheetData>
  <mergeCells count="1"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E. SITUACIÓN INICIAL </vt:lpstr>
      <vt:lpstr>AJUSTES </vt:lpstr>
      <vt:lpstr>Libro Diario</vt:lpstr>
      <vt:lpstr>E. SITUACIÓN FINAL CON AJUSTES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dcterms:created xsi:type="dcterms:W3CDTF">2020-10-30T21:45:21Z</dcterms:created>
  <dcterms:modified xsi:type="dcterms:W3CDTF">2020-12-21T02:38:34Z</dcterms:modified>
</cp:coreProperties>
</file>